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September 2020/"/>
    </mc:Choice>
  </mc:AlternateContent>
  <xr:revisionPtr revIDLastSave="0" documentId="8_{BF7D13D0-AC5C-AC4E-A644-3875F73DCBFD}" xr6:coauthVersionLast="45" xr6:coauthVersionMax="45" xr10:uidLastSave="{00000000-0000-0000-0000-000000000000}"/>
  <bookViews>
    <workbookView xWindow="0" yWindow="0" windowWidth="35840" windowHeight="22400" xr2:uid="{00000000-000D-0000-FFFF-FFFF00000000}"/>
  </bookViews>
  <sheets>
    <sheet name="Sept '20" sheetId="1" r:id="rId1"/>
  </sheets>
  <definedNames>
    <definedName name="_xlnm.Print_Area" localSheetId="0">'Sept ''20'!$A$1:$H$90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" l="1"/>
  <c r="C75" i="1"/>
  <c r="E65" i="1"/>
  <c r="E64" i="1"/>
  <c r="E61" i="1"/>
  <c r="E63" i="1" s="1"/>
  <c r="E66" i="1" s="1"/>
  <c r="C61" i="1"/>
  <c r="C65" i="1" s="1"/>
  <c r="F60" i="1"/>
  <c r="B60" i="1"/>
  <c r="B61" i="1" s="1"/>
  <c r="F59" i="1"/>
  <c r="D59" i="1"/>
  <c r="F58" i="1"/>
  <c r="F61" i="1" s="1"/>
  <c r="D58" i="1"/>
  <c r="B40" i="1"/>
  <c r="E39" i="1"/>
  <c r="C33" i="1"/>
  <c r="F33" i="1" s="1"/>
  <c r="F32" i="1"/>
  <c r="D32" i="1"/>
  <c r="F31" i="1"/>
  <c r="D31" i="1"/>
  <c r="F29" i="1"/>
  <c r="D29" i="1"/>
  <c r="F27" i="1"/>
  <c r="D27" i="1"/>
  <c r="F24" i="1"/>
  <c r="D24" i="1"/>
  <c r="F23" i="1"/>
  <c r="D23" i="1"/>
  <c r="C22" i="1"/>
  <c r="F22" i="1" s="1"/>
  <c r="F21" i="1"/>
  <c r="D21" i="1"/>
  <c r="F20" i="1"/>
  <c r="D20" i="1"/>
  <c r="F13" i="1"/>
  <c r="F12" i="1"/>
  <c r="D12" i="1"/>
  <c r="E11" i="1"/>
  <c r="F11" i="1" s="1"/>
  <c r="C11" i="1"/>
  <c r="C14" i="1" s="1"/>
  <c r="B11" i="1"/>
  <c r="D11" i="1" s="1"/>
  <c r="F10" i="1"/>
  <c r="D10" i="1"/>
  <c r="F9" i="1"/>
  <c r="D9" i="1"/>
  <c r="D33" i="1" l="1"/>
  <c r="B75" i="1"/>
  <c r="F75" i="1" s="1"/>
  <c r="D22" i="1"/>
  <c r="C73" i="1"/>
  <c r="F65" i="1"/>
  <c r="C19" i="1"/>
  <c r="B63" i="1"/>
  <c r="B65" i="1"/>
  <c r="D65" i="1" s="1"/>
  <c r="B64" i="1"/>
  <c r="E14" i="1"/>
  <c r="E19" i="1" s="1"/>
  <c r="E26" i="1" s="1"/>
  <c r="E34" i="1" s="1"/>
  <c r="B14" i="1"/>
  <c r="B19" i="1" s="1"/>
  <c r="B26" i="1" s="1"/>
  <c r="B34" i="1" s="1"/>
  <c r="D61" i="1"/>
  <c r="C64" i="1"/>
  <c r="D60" i="1"/>
  <c r="C63" i="1"/>
  <c r="C39" i="1"/>
  <c r="D14" i="1" l="1"/>
  <c r="D39" i="1"/>
  <c r="B74" i="1"/>
  <c r="F74" i="1" s="1"/>
  <c r="F39" i="1"/>
  <c r="D19" i="1"/>
  <c r="D26" i="1" s="1"/>
  <c r="D34" i="1" s="1"/>
  <c r="C26" i="1"/>
  <c r="C34" i="1" s="1"/>
  <c r="F19" i="1"/>
  <c r="F26" i="1" s="1"/>
  <c r="F34" i="1" s="1"/>
  <c r="C66" i="1"/>
  <c r="F63" i="1"/>
  <c r="F66" i="1" s="1"/>
  <c r="C71" i="1"/>
  <c r="D63" i="1"/>
  <c r="D66" i="1" s="1"/>
  <c r="B66" i="1"/>
  <c r="E38" i="1"/>
  <c r="E37" i="1"/>
  <c r="E36" i="1"/>
  <c r="F14" i="1"/>
  <c r="C72" i="1"/>
  <c r="D64" i="1"/>
  <c r="F64" i="1"/>
  <c r="E40" i="1" l="1"/>
  <c r="C76" i="1"/>
  <c r="C38" i="1"/>
  <c r="C37" i="1"/>
  <c r="C36" i="1"/>
  <c r="B71" i="1" l="1"/>
  <c r="C40" i="1"/>
  <c r="D36" i="1"/>
  <c r="F36" i="1"/>
  <c r="D37" i="1"/>
  <c r="B72" i="1"/>
  <c r="F72" i="1" s="1"/>
  <c r="F37" i="1"/>
  <c r="D38" i="1"/>
  <c r="B73" i="1"/>
  <c r="F73" i="1" s="1"/>
  <c r="F38" i="1"/>
  <c r="B76" i="1" l="1"/>
  <c r="F71" i="1"/>
  <c r="F76" i="1" s="1"/>
  <c r="F40" i="1"/>
  <c r="D40" i="1"/>
</calcChain>
</file>

<file path=xl/sharedStrings.xml><?xml version="1.0" encoding="utf-8"?>
<sst xmlns="http://schemas.openxmlformats.org/spreadsheetml/2006/main" count="117" uniqueCount="75">
  <si>
    <t>Federation Account Allocation Committee (FAAC)</t>
  </si>
  <si>
    <t xml:space="preserve"> A Communique issued by the Technical Sub - Committee of FAAC on the </t>
  </si>
  <si>
    <t xml:space="preserve">  Federation Account Allocation Committee Meeting for the month of September, 2020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</si>
  <si>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</si>
  <si>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At the Meeting of the Technical Sub-Committee held on Wednesday, 16th September 2020, Members considered the Accounts along with the relevant statements/annexures for the Month of August, 2020 in accordance with the existing laws/statutes and relevant revenue allocation formulae for the purpose of allocation to the beneficiaries. The summary is as follows: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</si>
  <si>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August, 2020</t>
    </r>
  </si>
  <si>
    <t xml:space="preserve"> </t>
  </si>
  <si>
    <t>Budget 2020</t>
  </si>
  <si>
    <t>Aug.</t>
  </si>
  <si>
    <t>Variance</t>
  </si>
  <si>
    <t>July</t>
  </si>
  <si>
    <t xml:space="preserve">Diff. Aug. &amp; July. </t>
  </si>
  <si>
    <t>N'b</t>
  </si>
  <si>
    <t>(a)   Mineral Rev.</t>
  </si>
  <si>
    <t>(b)   Non-Mineral Rev.</t>
  </si>
  <si>
    <t>Total revenue</t>
  </si>
  <si>
    <t>(c)Excess Bank Charges</t>
  </si>
  <si>
    <t>Solid Minerals Rev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</si>
  <si>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</si>
  <si>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</si>
  <si>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</si>
  <si>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</si>
  <si>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</si>
  <si>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(i) NNPC Subsidy</t>
  </si>
  <si>
    <t>Less: (ii) Excess Non Mineral Revenue</t>
  </si>
  <si>
    <t>Less: (iii) Transfer to Police Trust Fund</t>
  </si>
  <si>
    <t>Less: (iv) 13% Derivation for Lagos State</t>
  </si>
  <si>
    <t xml:space="preserve">Less:  (i) Transfer to Excess Crude, PPT and Royalty                                           </t>
  </si>
  <si>
    <t>Statutory Allocation</t>
  </si>
  <si>
    <r>
      <t xml:space="preserve">Less: (ii) 4% Cost of Collection FIRS </t>
    </r>
    <r>
      <rPr>
        <b/>
        <sz val="11"/>
        <color indexed="8"/>
        <rFont val="Arial"/>
        <family val="2"/>
      </rPr>
      <t>(N202.909)</t>
    </r>
    <r>
      <rPr>
        <sz val="11"/>
        <color indexed="8"/>
        <rFont val="Arial"/>
        <family val="2"/>
      </rPr>
      <t xml:space="preserve">                            </t>
    </r>
  </si>
  <si>
    <r>
      <t>Less: (iii) 7% Cost of Collection NCS (</t>
    </r>
    <r>
      <rPr>
        <b/>
        <sz val="12"/>
        <color indexed="8"/>
        <rFont val="Arial"/>
        <family val="2"/>
      </rPr>
      <t>N85.928 billion</t>
    </r>
    <r>
      <rPr>
        <sz val="12"/>
        <color indexed="8"/>
        <rFont val="Arial"/>
        <family val="2"/>
      </rPr>
      <t>).</t>
    </r>
  </si>
  <si>
    <r>
      <t>Less:  (iv) 4% Cost of Collection DPR (</t>
    </r>
    <r>
      <rPr>
        <b/>
        <sz val="12"/>
        <color indexed="8"/>
        <rFont val="Arial"/>
        <family val="2"/>
      </rPr>
      <t>N142.471 billion</t>
    </r>
    <r>
      <rPr>
        <sz val="12"/>
        <color indexed="8"/>
        <rFont val="Arial"/>
        <family val="2"/>
      </rPr>
      <t xml:space="preserve">)                           </t>
    </r>
  </si>
  <si>
    <t>Less:  13% Derivation for Solid Mineral</t>
  </si>
  <si>
    <t xml:space="preserve">Less:  Refund to Police Trust Fund/FIRS  </t>
  </si>
  <si>
    <t>Net Statutory Allocation</t>
  </si>
  <si>
    <t>Distribution</t>
  </si>
  <si>
    <t>Federal Government (52.68%)</t>
  </si>
  <si>
    <t>State Governments (26.72%)</t>
  </si>
  <si>
    <t>Local Govts Council (20.60%)</t>
  </si>
  <si>
    <r>
      <t xml:space="preserve">Derivation(13% of Mineral Revenue) </t>
    </r>
    <r>
      <rPr>
        <b/>
        <sz val="10.5"/>
        <rFont val="Arial"/>
        <family val="2"/>
      </rPr>
      <t>(N237.543)</t>
    </r>
  </si>
  <si>
    <t>Total</t>
  </si>
  <si>
    <t>(b)</t>
  </si>
  <si>
    <t>Value Added Tax (VAT) Distribution</t>
  </si>
  <si>
    <t>For the month of August, 2020, the gross revenue available from the Value Added Tax (VAT) was =N=150.230 billion as against =N=132.619 billion distributed in the preceeding month, resulting in an increase of =N=17.611 billion. The distribution is as follows: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</si>
  <si>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</si>
  <si>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</si>
  <si>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</si>
  <si>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r>
      <t xml:space="preserve">Less: Alloc. to NEDC Project </t>
    </r>
    <r>
      <rPr>
        <b/>
        <sz val="10"/>
        <color indexed="8"/>
        <rFont val="Arial"/>
        <family val="2"/>
      </rPr>
      <t>(3% of N150.230)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</si>
  <si>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N150.230</t>
    </r>
    <r>
      <rPr>
        <sz val="9"/>
        <color indexed="8"/>
        <rFont val="Arial"/>
        <family val="2"/>
      </rPr>
      <t xml:space="preserve">) </t>
    </r>
  </si>
  <si>
    <t>Distributed as follows:</t>
  </si>
  <si>
    <t>Federal Govt.(15%)</t>
  </si>
  <si>
    <t>State Governments (50%)</t>
  </si>
  <si>
    <t>Local Government Councils (35%)</t>
  </si>
  <si>
    <t>Summary of Distribution to the three tiers of Govt. (Inclusive of Cost of Collection to NCS, DPR &amp; FIRS)</t>
  </si>
  <si>
    <t>Statutory</t>
  </si>
  <si>
    <t>VAT</t>
  </si>
  <si>
    <t>Exchange Gain</t>
  </si>
  <si>
    <t>Excess Bank Charges Recovered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</si>
  <si>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</si>
  <si>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</si>
  <si>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</si>
  <si>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</si>
  <si>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 &amp; Refund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</si>
  <si>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</si>
  <si>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>The gross statutory revenue of N=531.830 billion received for the month was lower than the =N=543.788 billion received in the previous month by =N=11.958 billion. Oil and Gas Royalty, Companies Income Tax (CIT), Import Duty, Excise Duty  and Value Added Tax (VAT) increased considerably while Petroleum Profit Tax (PPT) decreased significantly.</t>
  </si>
  <si>
    <r>
      <t xml:space="preserve">The distributable Statutory Revenue for the month is =N=531.830 billion. The total revenue distributable for the current month (including VAT is =N=682.060 billion).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.5"/>
        <color indexed="8"/>
        <rFont val="Arial"/>
        <family val="2"/>
      </rPr>
      <t/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</si>
  <si>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</si>
  <si>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</si>
  <si>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t>The next Federation Account Allocation Committee (FAAC) Meeting is proposed for Wednesday 14th and Thursday 15th October, 2020. Venue and time will be announced subsequently.</t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</si>
  <si>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</si>
  <si>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</si>
  <si>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</si>
  <si>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r>
      <t xml:space="preserve">Ahmed Idris, </t>
    </r>
    <r>
      <rPr>
        <b/>
        <sz val="10"/>
        <color indexed="8"/>
        <rFont val="Arial"/>
        <family val="2"/>
      </rPr>
      <t>FCNA</t>
    </r>
  </si>
  <si>
    <t>Accountant-General of the Federation</t>
  </si>
  <si>
    <t>17th 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</si>
</sst>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2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4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.5"/>
      <color indexed="8"/>
      <name val="Arial"/>
      <family val="2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justify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wrapText="1"/>
    </xf>
    <xf numFmtId="164" fontId="11" fillId="0" borderId="2" xfId="0" applyNumberFormat="1" applyFont="1" applyBorder="1"/>
    <xf numFmtId="164" fontId="11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0" fillId="0" borderId="0" xfId="0" applyNumberFormat="1"/>
    <xf numFmtId="164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justify" vertical="top" wrapText="1"/>
    </xf>
    <xf numFmtId="164" fontId="15" fillId="0" borderId="2" xfId="0" applyNumberFormat="1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justify"/>
    </xf>
    <xf numFmtId="164" fontId="9" fillId="0" borderId="2" xfId="0" applyNumberFormat="1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left" vertical="top" wrapText="1"/>
    </xf>
    <xf numFmtId="164" fontId="17" fillId="0" borderId="0" xfId="0" applyNumberFormat="1" applyFont="1" applyAlignment="1">
      <alignment horizontal="center"/>
    </xf>
    <xf numFmtId="164" fontId="16" fillId="0" borderId="2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justify" vertical="top"/>
    </xf>
    <xf numFmtId="164" fontId="15" fillId="0" borderId="2" xfId="0" applyNumberFormat="1" applyFont="1" applyBorder="1" applyAlignment="1">
      <alignment horizontal="right" wrapText="1"/>
    </xf>
    <xf numFmtId="164" fontId="14" fillId="0" borderId="2" xfId="0" applyNumberFormat="1" applyFont="1" applyBorder="1" applyAlignment="1">
      <alignment vertical="top" wrapText="1"/>
    </xf>
    <xf numFmtId="164" fontId="18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164" fontId="21" fillId="0" borderId="0" xfId="0" applyNumberFormat="1" applyFont="1" applyAlignment="1">
      <alignment horizontal="justify"/>
    </xf>
    <xf numFmtId="164" fontId="22" fillId="0" borderId="0" xfId="0" applyNumberFormat="1" applyFont="1"/>
    <xf numFmtId="0" fontId="23" fillId="0" borderId="0" xfId="0" applyFont="1"/>
    <xf numFmtId="164" fontId="16" fillId="0" borderId="2" xfId="0" applyNumberFormat="1" applyFont="1" applyBorder="1"/>
    <xf numFmtId="164" fontId="25" fillId="0" borderId="2" xfId="0" applyNumberFormat="1" applyFont="1" applyBorder="1"/>
    <xf numFmtId="164" fontId="8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/>
    </xf>
    <xf numFmtId="164" fontId="27" fillId="0" borderId="2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left"/>
    </xf>
    <xf numFmtId="164" fontId="29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 wrapText="1"/>
    </xf>
    <xf numFmtId="164" fontId="30" fillId="0" borderId="2" xfId="0" applyNumberFormat="1" applyFont="1" applyBorder="1" applyAlignment="1">
      <alignment horizontal="left" wrapText="1"/>
    </xf>
    <xf numFmtId="164" fontId="32" fillId="0" borderId="2" xfId="0" applyNumberFormat="1" applyFont="1" applyBorder="1" applyAlignment="1">
      <alignment horizontal="center" wrapText="1"/>
    </xf>
    <xf numFmtId="164" fontId="32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12" fillId="0" borderId="2" xfId="0" applyNumberFormat="1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6" fillId="0" borderId="2" xfId="0" applyNumberFormat="1" applyFont="1" applyBorder="1" applyAlignment="1">
      <alignment wrapText="1"/>
    </xf>
    <xf numFmtId="164" fontId="15" fillId="0" borderId="2" xfId="1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vertical="top" wrapText="1"/>
    </xf>
    <xf numFmtId="164" fontId="32" fillId="0" borderId="2" xfId="1" applyNumberFormat="1" applyFont="1" applyBorder="1" applyAlignment="1">
      <alignment horizontal="center"/>
    </xf>
    <xf numFmtId="164" fontId="8" fillId="0" borderId="7" xfId="0" applyNumberFormat="1" applyFont="1" applyBorder="1"/>
    <xf numFmtId="164" fontId="20" fillId="0" borderId="4" xfId="0" applyNumberFormat="1" applyFont="1" applyBorder="1" applyAlignment="1">
      <alignment horizontal="center" wrapText="1"/>
    </xf>
    <xf numFmtId="164" fontId="20" fillId="0" borderId="4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 wrapText="1"/>
    </xf>
    <xf numFmtId="164" fontId="16" fillId="0" borderId="6" xfId="0" applyNumberFormat="1" applyFont="1" applyBorder="1"/>
    <xf numFmtId="164" fontId="8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Border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wrapText="1"/>
    </xf>
    <xf numFmtId="164" fontId="15" fillId="0" borderId="0" xfId="0" applyNumberFormat="1" applyFont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64" fontId="8" fillId="0" borderId="0" xfId="0" applyNumberFormat="1" applyFont="1"/>
    <xf numFmtId="164" fontId="3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2" fillId="0" borderId="0" xfId="0" applyNumberFormat="1" applyFont="1"/>
    <xf numFmtId="164" fontId="3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5" fillId="0" borderId="0" xfId="0" applyNumberFormat="1" applyFont="1"/>
    <xf numFmtId="0" fontId="35" fillId="0" borderId="0" xfId="0" applyFont="1"/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justify"/>
    </xf>
    <xf numFmtId="0" fontId="37" fillId="0" borderId="0" xfId="0" applyFont="1"/>
    <xf numFmtId="0" fontId="2" fillId="0" borderId="0" xfId="0" applyFont="1" applyAlignment="1">
      <alignment horizontal="justify"/>
    </xf>
    <xf numFmtId="0" fontId="11" fillId="0" borderId="0" xfId="0" applyFont="1"/>
    <xf numFmtId="0" fontId="1" fillId="0" borderId="0" xfId="0" applyFont="1"/>
    <xf numFmtId="0" fontId="38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wrapText="1"/>
    </xf>
    <xf numFmtId="164" fontId="27" fillId="0" borderId="9" xfId="0" applyNumberFormat="1" applyFont="1" applyBorder="1" applyAlignment="1">
      <alignment horizontal="left"/>
    </xf>
    <xf numFmtId="164" fontId="27" fillId="0" borderId="1" xfId="0" applyNumberFormat="1" applyFont="1" applyBorder="1" applyAlignment="1">
      <alignment horizontal="left"/>
    </xf>
    <xf numFmtId="164" fontId="27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6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left" vertical="top" wrapText="1"/>
    </xf>
    <xf numFmtId="164" fontId="14" fillId="0" borderId="6" xfId="0" applyNumberFormat="1" applyFont="1" applyBorder="1" applyAlignment="1">
      <alignment horizontal="left" vertical="top" wrapText="1"/>
    </xf>
    <xf numFmtId="164" fontId="15" fillId="0" borderId="5" xfId="0" applyNumberFormat="1" applyFont="1" applyBorder="1" applyAlignment="1">
      <alignment horizontal="center" wrapText="1"/>
    </xf>
    <xf numFmtId="164" fontId="15" fillId="0" borderId="6" xfId="0" applyNumberFormat="1" applyFont="1" applyBorder="1" applyAlignment="1">
      <alignment horizontal="center" wrapText="1"/>
    </xf>
    <xf numFmtId="164" fontId="15" fillId="0" borderId="5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justify" vertical="top"/>
    </xf>
    <xf numFmtId="164" fontId="16" fillId="0" borderId="6" xfId="0" applyNumberFormat="1" applyFont="1" applyBorder="1" applyAlignment="1">
      <alignment horizontal="justify" vertical="top"/>
    </xf>
    <xf numFmtId="164" fontId="14" fillId="0" borderId="5" xfId="0" applyNumberFormat="1" applyFont="1" applyBorder="1" applyAlignment="1">
      <alignment horizontal="justify" vertical="top"/>
    </xf>
    <xf numFmtId="164" fontId="14" fillId="0" borderId="6" xfId="0" applyNumberFormat="1" applyFont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/>
    </xf>
  </cellXfs>
  <cellStyles count="2">
    <cellStyle name="Comma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9FF5A2-8AE6-4015-9886-59AE3BE4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9AD79-C197-469A-AF9C-5A55C0C9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96B132-0512-454E-B79F-3ED353AB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21248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666B14-8BE1-409E-A49F-E1FCCFCE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2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4EFF49-568D-48A8-9C79-ABADF433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40298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EB999A-ABDF-4C23-ACD7-EBB673D8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4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669471</xdr:colOff>
      <xdr:row>1</xdr:row>
      <xdr:rowOff>30773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FC7698-18B8-49DF-BD02-5E3BEE4D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9471" cy="23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106106</xdr:colOff>
      <xdr:row>0</xdr:row>
      <xdr:rowOff>36112</xdr:rowOff>
    </xdr:from>
    <xdr:to>
      <xdr:col>0</xdr:col>
      <xdr:colOff>563364</xdr:colOff>
      <xdr:row>0</xdr:row>
      <xdr:rowOff>191731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9FE3E83-614D-455A-BBC8-1BF41760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6" y="36112"/>
          <a:ext cx="457258" cy="15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zoomScale="145" zoomScaleNormal="145" workbookViewId="0">
      <selection activeCell="C27" sqref="C27:C28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4.83203125" customWidth="1"/>
    <col min="6" max="6" width="15.6640625" customWidth="1"/>
    <col min="7" max="7" width="11.83203125" customWidth="1"/>
    <col min="8" max="8" width="15" customWidth="1"/>
    <col min="9" max="9" width="13.33203125" customWidth="1"/>
  </cols>
  <sheetData>
    <row r="1" spans="1:10" ht="16" x14ac:dyDescent="0.2">
      <c r="A1" s="128" t="s">
        <v>0</v>
      </c>
      <c r="B1" s="128"/>
      <c r="C1" s="128"/>
      <c r="D1" s="128"/>
      <c r="E1" s="128"/>
      <c r="F1" s="128"/>
      <c r="G1" s="128"/>
      <c r="H1" s="128"/>
    </row>
    <row r="2" spans="1:10" ht="16" x14ac:dyDescent="0.2">
      <c r="A2" s="129" t="s">
        <v>1</v>
      </c>
      <c r="B2" s="129"/>
      <c r="C2" s="129"/>
      <c r="D2" s="129"/>
      <c r="E2" s="129"/>
      <c r="F2" s="129"/>
      <c r="G2" s="129"/>
      <c r="H2" s="129"/>
    </row>
    <row r="3" spans="1:10" ht="14.25" customHeight="1" x14ac:dyDescent="0.2">
      <c r="A3" s="129" t="s">
        <v>2</v>
      </c>
      <c r="B3" s="129"/>
      <c r="C3" s="129"/>
      <c r="D3" s="129"/>
      <c r="E3" s="129"/>
      <c r="F3" s="129"/>
      <c r="G3" s="129"/>
      <c r="H3" s="129"/>
    </row>
    <row r="4" spans="1:10" ht="14.25" customHeight="1" x14ac:dyDescent="0.2">
      <c r="A4" s="1" t="s">
        <v>3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30" t="s">
        <v>4</v>
      </c>
      <c r="B5" s="130"/>
      <c r="C5" s="130"/>
      <c r="D5" s="130"/>
      <c r="E5" s="130"/>
      <c r="F5" s="130"/>
      <c r="G5" s="130"/>
      <c r="H5" s="130"/>
    </row>
    <row r="6" spans="1:10" x14ac:dyDescent="0.2">
      <c r="A6" s="131" t="s">
        <v>5</v>
      </c>
      <c r="B6" s="131"/>
      <c r="C6" s="131"/>
      <c r="D6" s="131"/>
      <c r="E6" s="131"/>
      <c r="F6" s="131"/>
    </row>
    <row r="7" spans="1:10" ht="27.75" customHeight="1" x14ac:dyDescent="0.2">
      <c r="A7" s="4" t="s">
        <v>6</v>
      </c>
      <c r="B7" s="5" t="s">
        <v>7</v>
      </c>
      <c r="C7" s="6" t="s">
        <v>8</v>
      </c>
      <c r="D7" s="6" t="s">
        <v>9</v>
      </c>
      <c r="E7" s="6" t="s">
        <v>10</v>
      </c>
      <c r="F7" s="7" t="s">
        <v>11</v>
      </c>
    </row>
    <row r="8" spans="1:10" ht="16" x14ac:dyDescent="0.2">
      <c r="A8" s="8"/>
      <c r="B8" s="9" t="s">
        <v>12</v>
      </c>
      <c r="C8" s="9" t="s">
        <v>12</v>
      </c>
      <c r="D8" s="9" t="s">
        <v>12</v>
      </c>
      <c r="E8" s="9" t="s">
        <v>12</v>
      </c>
      <c r="F8" s="9" t="s">
        <v>12</v>
      </c>
      <c r="J8" t="s">
        <v>6</v>
      </c>
    </row>
    <row r="9" spans="1:10" ht="18" x14ac:dyDescent="0.2">
      <c r="A9" s="10" t="s">
        <v>13</v>
      </c>
      <c r="B9" s="11">
        <v>537.26499999999999</v>
      </c>
      <c r="C9" s="11">
        <v>244.465</v>
      </c>
      <c r="D9" s="11">
        <f>C9-B9</f>
        <v>-292.79999999999995</v>
      </c>
      <c r="E9" s="11">
        <v>335.50200000000001</v>
      </c>
      <c r="F9" s="11">
        <f t="shared" ref="F9:F14" si="0">C9-E9</f>
        <v>-91.037000000000006</v>
      </c>
    </row>
    <row r="10" spans="1:10" ht="18" x14ac:dyDescent="0.2">
      <c r="A10" s="10" t="s">
        <v>14</v>
      </c>
      <c r="B10" s="12">
        <v>297.58800000000002</v>
      </c>
      <c r="C10" s="12">
        <v>287.36500000000001</v>
      </c>
      <c r="D10" s="11">
        <f>C10-B10</f>
        <v>-10.223000000000013</v>
      </c>
      <c r="E10" s="12">
        <v>208.286</v>
      </c>
      <c r="F10" s="11">
        <f t="shared" si="0"/>
        <v>79.079000000000008</v>
      </c>
    </row>
    <row r="11" spans="1:10" ht="16.5" customHeight="1" x14ac:dyDescent="0.2">
      <c r="A11" s="13" t="s">
        <v>15</v>
      </c>
      <c r="B11" s="14">
        <f>SUM(B9:B10)</f>
        <v>834.85300000000007</v>
      </c>
      <c r="C11" s="14">
        <f>SUM(C9:C10)</f>
        <v>531.83000000000004</v>
      </c>
      <c r="D11" s="11">
        <f>C11-B11</f>
        <v>-303.02300000000002</v>
      </c>
      <c r="E11" s="14">
        <f>SUM(E9:E10)</f>
        <v>543.78800000000001</v>
      </c>
      <c r="F11" s="11">
        <f t="shared" si="0"/>
        <v>-11.95799999999997</v>
      </c>
    </row>
    <row r="12" spans="1:10" ht="15" customHeight="1" x14ac:dyDescent="0.2">
      <c r="A12" s="13" t="s">
        <v>16</v>
      </c>
      <c r="B12" s="14">
        <v>0</v>
      </c>
      <c r="C12" s="14">
        <v>0</v>
      </c>
      <c r="D12" s="11">
        <f>C12-B12</f>
        <v>0</v>
      </c>
      <c r="E12" s="14">
        <v>0</v>
      </c>
      <c r="F12" s="11">
        <f t="shared" si="0"/>
        <v>0</v>
      </c>
    </row>
    <row r="13" spans="1:10" ht="20.25" hidden="1" customHeight="1" x14ac:dyDescent="0.2">
      <c r="A13" s="15" t="s">
        <v>17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20.25" customHeight="1" x14ac:dyDescent="0.2">
      <c r="A14" s="16" t="s">
        <v>15</v>
      </c>
      <c r="B14" s="12">
        <f>B11+B12</f>
        <v>834.85300000000007</v>
      </c>
      <c r="C14" s="12">
        <f>C11+C12+C13</f>
        <v>531.83000000000004</v>
      </c>
      <c r="D14" s="12">
        <f>C14-B14</f>
        <v>-303.02300000000002</v>
      </c>
      <c r="E14" s="12">
        <f>E11+E12+E13</f>
        <v>543.78800000000001</v>
      </c>
      <c r="F14" s="11">
        <f t="shared" si="0"/>
        <v>-11.95799999999997</v>
      </c>
    </row>
    <row r="15" spans="1:10" ht="27" customHeight="1" x14ac:dyDescent="0.2">
      <c r="A15" s="17"/>
      <c r="B15" s="18"/>
      <c r="C15" s="18"/>
      <c r="D15" s="18"/>
      <c r="E15" s="18"/>
      <c r="F15" s="19"/>
    </row>
    <row r="16" spans="1:10" ht="16" x14ac:dyDescent="0.2">
      <c r="A16" s="132" t="s">
        <v>18</v>
      </c>
      <c r="B16" s="132"/>
      <c r="C16" s="132"/>
      <c r="D16" s="132"/>
      <c r="E16" s="132"/>
      <c r="F16" s="132"/>
      <c r="J16" s="20"/>
    </row>
    <row r="17" spans="1:10" ht="27.75" customHeight="1" x14ac:dyDescent="0.2">
      <c r="A17" s="21" t="s">
        <v>19</v>
      </c>
      <c r="B17" s="7" t="s">
        <v>7</v>
      </c>
      <c r="C17" s="6" t="s">
        <v>8</v>
      </c>
      <c r="D17" s="9" t="s">
        <v>9</v>
      </c>
      <c r="E17" s="6" t="s">
        <v>10</v>
      </c>
      <c r="F17" s="7" t="s">
        <v>11</v>
      </c>
    </row>
    <row r="18" spans="1:10" ht="15" customHeight="1" x14ac:dyDescent="0.2">
      <c r="A18" s="22"/>
      <c r="B18" s="23" t="s">
        <v>20</v>
      </c>
      <c r="C18" s="23" t="s">
        <v>20</v>
      </c>
      <c r="D18" s="23" t="s">
        <v>20</v>
      </c>
      <c r="E18" s="23" t="s">
        <v>21</v>
      </c>
      <c r="F18" s="23" t="s">
        <v>20</v>
      </c>
      <c r="J18" s="20"/>
    </row>
    <row r="19" spans="1:10" ht="28.5" customHeight="1" x14ac:dyDescent="0.2">
      <c r="A19" s="24" t="s">
        <v>22</v>
      </c>
      <c r="B19" s="25">
        <f>B14</f>
        <v>834.85300000000007</v>
      </c>
      <c r="C19" s="25">
        <f>C14</f>
        <v>531.83000000000004</v>
      </c>
      <c r="D19" s="25">
        <f t="shared" ref="D19:D24" si="1">C19-B19</f>
        <v>-303.02300000000002</v>
      </c>
      <c r="E19" s="25">
        <f>E14</f>
        <v>543.78800000000001</v>
      </c>
      <c r="F19" s="25">
        <f t="shared" ref="F19:F24" si="2">C19-E19</f>
        <v>-11.95799999999997</v>
      </c>
    </row>
    <row r="20" spans="1:10" ht="26.25" customHeight="1" x14ac:dyDescent="0.2">
      <c r="A20" s="24" t="s">
        <v>23</v>
      </c>
      <c r="B20" s="25">
        <v>0</v>
      </c>
      <c r="C20" s="25">
        <v>0</v>
      </c>
      <c r="D20" s="25">
        <f t="shared" si="1"/>
        <v>0</v>
      </c>
      <c r="E20" s="25">
        <v>0</v>
      </c>
      <c r="F20" s="25">
        <f t="shared" si="2"/>
        <v>0</v>
      </c>
    </row>
    <row r="21" spans="1:10" ht="29.25" customHeight="1" x14ac:dyDescent="0.2">
      <c r="A21" s="24" t="s">
        <v>24</v>
      </c>
      <c r="B21" s="25">
        <v>0</v>
      </c>
      <c r="C21" s="25">
        <v>0</v>
      </c>
      <c r="D21" s="25">
        <f t="shared" si="1"/>
        <v>0</v>
      </c>
      <c r="E21" s="25">
        <v>0</v>
      </c>
      <c r="F21" s="25">
        <f t="shared" si="2"/>
        <v>0</v>
      </c>
    </row>
    <row r="22" spans="1:10" ht="28.5" customHeight="1" x14ac:dyDescent="0.2">
      <c r="A22" s="24" t="s">
        <v>25</v>
      </c>
      <c r="B22" s="25">
        <v>0</v>
      </c>
      <c r="C22" s="25">
        <f>-1.222</f>
        <v>-1.222</v>
      </c>
      <c r="D22" s="25">
        <f>C22-B22</f>
        <v>-1.222</v>
      </c>
      <c r="E22" s="25">
        <v>-1.659</v>
      </c>
      <c r="F22" s="25">
        <f t="shared" si="2"/>
        <v>0.43700000000000006</v>
      </c>
    </row>
    <row r="23" spans="1:10" ht="40.5" customHeight="1" x14ac:dyDescent="0.2">
      <c r="A23" s="26" t="s">
        <v>26</v>
      </c>
      <c r="B23" s="25">
        <v>0</v>
      </c>
      <c r="C23" s="25">
        <v>0</v>
      </c>
      <c r="D23" s="25">
        <f t="shared" si="1"/>
        <v>0</v>
      </c>
      <c r="E23" s="25">
        <v>0</v>
      </c>
      <c r="F23" s="25">
        <f t="shared" si="2"/>
        <v>0</v>
      </c>
    </row>
    <row r="24" spans="1:10" ht="15" customHeight="1" x14ac:dyDescent="0.2">
      <c r="A24" s="126" t="s">
        <v>27</v>
      </c>
      <c r="B24" s="120">
        <v>0</v>
      </c>
      <c r="C24" s="120">
        <v>0</v>
      </c>
      <c r="D24" s="120">
        <f t="shared" si="1"/>
        <v>0</v>
      </c>
      <c r="E24" s="120">
        <v>0</v>
      </c>
      <c r="F24" s="120">
        <f t="shared" si="2"/>
        <v>0</v>
      </c>
    </row>
    <row r="25" spans="1:10" ht="15" customHeight="1" x14ac:dyDescent="0.2">
      <c r="A25" s="127"/>
      <c r="B25" s="121"/>
      <c r="C25" s="121"/>
      <c r="D25" s="121"/>
      <c r="E25" s="121"/>
      <c r="F25" s="121"/>
    </row>
    <row r="26" spans="1:10" ht="18.75" customHeight="1" x14ac:dyDescent="0.2">
      <c r="A26" s="27" t="s">
        <v>28</v>
      </c>
      <c r="B26" s="28">
        <f>SUM(B19:B25)</f>
        <v>834.85300000000007</v>
      </c>
      <c r="C26" s="28">
        <f>SUM(C19:C25)</f>
        <v>530.60800000000006</v>
      </c>
      <c r="D26" s="28">
        <f>SUM(D19:D25)</f>
        <v>-304.245</v>
      </c>
      <c r="E26" s="28">
        <f>SUM(E19:E25)</f>
        <v>542.12900000000002</v>
      </c>
      <c r="F26" s="28">
        <f>SUM(F19:F25)</f>
        <v>-11.520999999999971</v>
      </c>
    </row>
    <row r="27" spans="1:10" ht="15" customHeight="1" x14ac:dyDescent="0.2">
      <c r="A27" s="124" t="s">
        <v>29</v>
      </c>
      <c r="B27" s="120">
        <v>-6.0389999999999997</v>
      </c>
      <c r="C27" s="120">
        <v>-8.1159999999999997</v>
      </c>
      <c r="D27" s="120">
        <f>C27-B27</f>
        <v>-2.077</v>
      </c>
      <c r="E27" s="120">
        <v>-5.492</v>
      </c>
      <c r="F27" s="120">
        <f>C27-E27</f>
        <v>-2.6239999999999997</v>
      </c>
    </row>
    <row r="28" spans="1:10" ht="26.25" customHeight="1" x14ac:dyDescent="0.2">
      <c r="A28" s="125"/>
      <c r="B28" s="121"/>
      <c r="C28" s="121"/>
      <c r="D28" s="121"/>
      <c r="E28" s="121"/>
      <c r="F28" s="121"/>
    </row>
    <row r="29" spans="1:10" ht="15" customHeight="1" x14ac:dyDescent="0.2">
      <c r="A29" s="118" t="s">
        <v>30</v>
      </c>
      <c r="B29" s="120">
        <v>-8.8130000000000006</v>
      </c>
      <c r="C29" s="120">
        <v>-6.0149999999999997</v>
      </c>
      <c r="D29" s="120">
        <f>C29-B29</f>
        <v>2.7980000000000009</v>
      </c>
      <c r="E29" s="120">
        <v>-5.0609999999999999</v>
      </c>
      <c r="F29" s="122">
        <f>C29-E29</f>
        <v>-0.95399999999999974</v>
      </c>
    </row>
    <row r="30" spans="1:10" ht="28.5" customHeight="1" x14ac:dyDescent="0.2">
      <c r="A30" s="119"/>
      <c r="B30" s="121"/>
      <c r="C30" s="121"/>
      <c r="D30" s="121"/>
      <c r="E30" s="121"/>
      <c r="F30" s="123"/>
    </row>
    <row r="31" spans="1:10" ht="44.25" customHeight="1" x14ac:dyDescent="0.25">
      <c r="A31" s="29" t="s">
        <v>31</v>
      </c>
      <c r="B31" s="30">
        <v>-8.468</v>
      </c>
      <c r="C31" s="25">
        <v>-5.6989999999999998</v>
      </c>
      <c r="D31" s="25">
        <f>C31-B31</f>
        <v>2.7690000000000001</v>
      </c>
      <c r="E31" s="25">
        <v>-4.2210000000000001</v>
      </c>
      <c r="F31" s="25">
        <f>C31-E31</f>
        <v>-1.4779999999999998</v>
      </c>
    </row>
    <row r="32" spans="1:10" ht="28.5" customHeight="1" x14ac:dyDescent="0.2">
      <c r="A32" s="29" t="s">
        <v>32</v>
      </c>
      <c r="B32" s="25">
        <v>0</v>
      </c>
      <c r="C32" s="25">
        <v>0</v>
      </c>
      <c r="D32" s="25">
        <f>C32-B32</f>
        <v>0</v>
      </c>
      <c r="E32" s="25">
        <v>0</v>
      </c>
      <c r="F32" s="25">
        <f>C32-E32</f>
        <v>0</v>
      </c>
    </row>
    <row r="33" spans="1:10" ht="27.75" customHeight="1" x14ac:dyDescent="0.2">
      <c r="A33" s="31" t="s">
        <v>33</v>
      </c>
      <c r="B33" s="25">
        <v>0</v>
      </c>
      <c r="C33" s="25">
        <f>-1.437-0.2</f>
        <v>-1.637</v>
      </c>
      <c r="D33" s="25">
        <f>C33-B33</f>
        <v>-1.637</v>
      </c>
      <c r="E33" s="25">
        <v>-1.0409999999999999</v>
      </c>
      <c r="F33" s="25">
        <f>C33-E33</f>
        <v>-0.59600000000000009</v>
      </c>
    </row>
    <row r="34" spans="1:10" ht="28.5" customHeight="1" x14ac:dyDescent="0.2">
      <c r="A34" s="21" t="s">
        <v>34</v>
      </c>
      <c r="B34" s="28">
        <f>SUM(B26:B33)</f>
        <v>811.53300000000013</v>
      </c>
      <c r="C34" s="28">
        <f>SUM(C26:C33)</f>
        <v>509.14100000000008</v>
      </c>
      <c r="D34" s="28">
        <f>SUM(D26:D33)</f>
        <v>-302.392</v>
      </c>
      <c r="E34" s="28">
        <f>SUM(E26:E33)</f>
        <v>526.31399999999996</v>
      </c>
      <c r="F34" s="28">
        <f>SUM(F26:F33)</f>
        <v>-17.17299999999997</v>
      </c>
      <c r="H34" s="32"/>
    </row>
    <row r="35" spans="1:10" ht="14.25" customHeight="1" x14ac:dyDescent="0.2">
      <c r="A35" s="33" t="s">
        <v>35</v>
      </c>
      <c r="B35" s="25"/>
      <c r="C35" s="34"/>
      <c r="D35" s="25"/>
      <c r="E35" s="34"/>
      <c r="F35" s="34"/>
    </row>
    <row r="36" spans="1:10" ht="27.75" customHeight="1" x14ac:dyDescent="0.2">
      <c r="A36" s="35" t="s">
        <v>36</v>
      </c>
      <c r="B36" s="25">
        <v>390.72199999999998</v>
      </c>
      <c r="C36" s="25">
        <f>(C34-C39)*0.5268</f>
        <v>251.94751550400005</v>
      </c>
      <c r="D36" s="25">
        <f>C36-B36</f>
        <v>-138.77448449599993</v>
      </c>
      <c r="E36" s="25">
        <f>(E34-E39)*0.5268</f>
        <v>254.688382152</v>
      </c>
      <c r="F36" s="25">
        <f>C36-E36</f>
        <v>-2.7408666479999511</v>
      </c>
    </row>
    <row r="37" spans="1:10" ht="30" customHeight="1" x14ac:dyDescent="0.2">
      <c r="A37" s="35" t="s">
        <v>37</v>
      </c>
      <c r="B37" s="25">
        <v>198.179</v>
      </c>
      <c r="C37" s="25">
        <f>(C34-C39)*0.2672</f>
        <v>127.79114681600002</v>
      </c>
      <c r="D37" s="25">
        <f>C37-B37</f>
        <v>-70.387853183999979</v>
      </c>
      <c r="E37" s="25">
        <f>(E34-E39)*0.2672</f>
        <v>129.18135100799998</v>
      </c>
      <c r="F37" s="25">
        <f>C37-E37</f>
        <v>-1.3902041919999562</v>
      </c>
    </row>
    <row r="38" spans="1:10" ht="29.25" customHeight="1" x14ac:dyDescent="0.2">
      <c r="A38" s="35" t="s">
        <v>38</v>
      </c>
      <c r="B38" s="25">
        <v>152.78800000000001</v>
      </c>
      <c r="C38" s="25">
        <f>(C34-C39)*0.206</f>
        <v>98.521617680000006</v>
      </c>
      <c r="D38" s="25">
        <f>C38-B38</f>
        <v>-54.266382320000005</v>
      </c>
      <c r="E38" s="25">
        <f>(E34-E39)*0.206</f>
        <v>99.593406839999986</v>
      </c>
      <c r="F38" s="25">
        <f>C38-E38</f>
        <v>-1.0717891599999803</v>
      </c>
    </row>
    <row r="39" spans="1:10" ht="29.25" customHeight="1" x14ac:dyDescent="0.2">
      <c r="A39" s="36" t="s">
        <v>39</v>
      </c>
      <c r="B39" s="25">
        <v>69.843999999999994</v>
      </c>
      <c r="C39" s="37">
        <f>0.13*(C9+C22+C23+C24+C31)</f>
        <v>30.88072</v>
      </c>
      <c r="D39" s="25">
        <f>C39-B39</f>
        <v>-38.963279999999997</v>
      </c>
      <c r="E39" s="37">
        <f>0.13*(E9+E22+E23+E24+E31)</f>
        <v>42.850860000000004</v>
      </c>
      <c r="F39" s="25">
        <f>C39-E39</f>
        <v>-11.970140000000004</v>
      </c>
      <c r="J39" s="20"/>
    </row>
    <row r="40" spans="1:10" ht="15.75" customHeight="1" x14ac:dyDescent="0.2">
      <c r="A40" s="114" t="s">
        <v>40</v>
      </c>
      <c r="B40" s="116">
        <f>SUM(B36:B39)</f>
        <v>811.5329999999999</v>
      </c>
      <c r="C40" s="116">
        <f>SUM(C36:C39)</f>
        <v>509.14100000000008</v>
      </c>
      <c r="D40" s="116">
        <f>SUM(D36:D39)</f>
        <v>-302.39199999999988</v>
      </c>
      <c r="E40" s="116">
        <f>SUM(E36:E39)</f>
        <v>526.31399999999996</v>
      </c>
      <c r="F40" s="116">
        <f>SUM(F36:F39)</f>
        <v>-17.172999999999892</v>
      </c>
    </row>
    <row r="41" spans="1:10" ht="4.5" customHeight="1" x14ac:dyDescent="0.2">
      <c r="A41" s="115"/>
      <c r="B41" s="117"/>
      <c r="C41" s="117"/>
      <c r="D41" s="117"/>
      <c r="E41" s="117"/>
      <c r="F41" s="117"/>
    </row>
    <row r="42" spans="1:10" x14ac:dyDescent="0.2">
      <c r="A42" s="38"/>
      <c r="B42" s="39"/>
      <c r="C42" s="39"/>
      <c r="D42" s="39"/>
      <c r="E42" s="39"/>
      <c r="F42" s="39"/>
    </row>
    <row r="43" spans="1:10" x14ac:dyDescent="0.2">
      <c r="A43" s="38"/>
      <c r="B43" s="39"/>
      <c r="C43" s="39"/>
      <c r="D43" s="39"/>
      <c r="E43" s="39"/>
      <c r="F43" s="39"/>
    </row>
    <row r="44" spans="1:10" x14ac:dyDescent="0.2">
      <c r="A44" s="38"/>
      <c r="B44" s="39"/>
      <c r="C44" s="39"/>
      <c r="D44" s="39"/>
      <c r="E44" s="39"/>
      <c r="F44" s="39"/>
    </row>
    <row r="45" spans="1:10" x14ac:dyDescent="0.2">
      <c r="A45" s="38"/>
      <c r="B45" s="39"/>
      <c r="C45" s="39"/>
      <c r="D45" s="39"/>
      <c r="E45" s="39"/>
      <c r="F45" s="39"/>
    </row>
    <row r="46" spans="1:10" x14ac:dyDescent="0.2">
      <c r="A46" s="38"/>
      <c r="B46" s="39"/>
      <c r="C46" s="39"/>
      <c r="D46" s="39"/>
      <c r="E46" s="39"/>
      <c r="F46" s="39"/>
    </row>
    <row r="47" spans="1:10" x14ac:dyDescent="0.2">
      <c r="A47" s="38"/>
      <c r="B47" s="39"/>
      <c r="C47" s="39"/>
      <c r="D47" s="39"/>
      <c r="E47" s="39"/>
      <c r="F47" s="39"/>
    </row>
    <row r="48" spans="1:10" x14ac:dyDescent="0.2">
      <c r="A48" s="38"/>
      <c r="B48" s="39"/>
      <c r="C48" s="39"/>
      <c r="D48" s="39"/>
      <c r="E48" s="39"/>
      <c r="F48" s="39"/>
    </row>
    <row r="49" spans="1:9" x14ac:dyDescent="0.2">
      <c r="A49" s="38"/>
      <c r="B49" s="39"/>
      <c r="C49" s="39"/>
      <c r="D49" s="39"/>
      <c r="E49" s="39"/>
      <c r="F49" s="39"/>
    </row>
    <row r="50" spans="1:9" x14ac:dyDescent="0.2">
      <c r="A50" s="38"/>
      <c r="B50" s="39"/>
      <c r="C50" s="39"/>
      <c r="D50" s="39"/>
      <c r="E50" s="39"/>
      <c r="F50" s="39"/>
    </row>
    <row r="51" spans="1:9" x14ac:dyDescent="0.2">
      <c r="A51" s="38"/>
      <c r="B51" s="39"/>
      <c r="C51" s="39"/>
      <c r="D51" s="39"/>
      <c r="E51" s="39"/>
      <c r="F51" s="39"/>
    </row>
    <row r="52" spans="1:9" x14ac:dyDescent="0.2">
      <c r="A52" s="38"/>
      <c r="B52" s="39"/>
      <c r="C52" s="39"/>
      <c r="D52" s="39"/>
      <c r="E52" s="39"/>
      <c r="F52" s="39"/>
    </row>
    <row r="53" spans="1:9" ht="18" x14ac:dyDescent="0.2">
      <c r="A53" s="40" t="s">
        <v>41</v>
      </c>
      <c r="B53" s="108" t="s">
        <v>42</v>
      </c>
      <c r="C53" s="108"/>
      <c r="D53" s="108"/>
      <c r="E53" s="41"/>
      <c r="F53" s="41"/>
      <c r="G53" s="42"/>
      <c r="H53" s="42"/>
    </row>
    <row r="54" spans="1:9" ht="52.5" customHeight="1" x14ac:dyDescent="0.2">
      <c r="A54" s="109" t="s">
        <v>43</v>
      </c>
      <c r="B54" s="109"/>
      <c r="C54" s="109"/>
      <c r="D54" s="109"/>
      <c r="E54" s="109"/>
      <c r="F54" s="109"/>
      <c r="G54" s="109"/>
      <c r="H54" s="109"/>
    </row>
    <row r="55" spans="1:9" ht="29.25" customHeight="1" x14ac:dyDescent="0.2">
      <c r="A55" s="43"/>
      <c r="B55" s="5" t="s">
        <v>7</v>
      </c>
      <c r="C55" s="6" t="s">
        <v>8</v>
      </c>
      <c r="D55" s="6" t="s">
        <v>9</v>
      </c>
      <c r="E55" s="6" t="s">
        <v>10</v>
      </c>
      <c r="F55" s="7" t="s">
        <v>11</v>
      </c>
    </row>
    <row r="56" spans="1:9" ht="14.25" customHeight="1" x14ac:dyDescent="0.2">
      <c r="A56" s="44"/>
      <c r="B56" s="45" t="s">
        <v>44</v>
      </c>
      <c r="C56" s="46" t="s">
        <v>44</v>
      </c>
      <c r="D56" s="45" t="s">
        <v>44</v>
      </c>
      <c r="E56" s="46" t="s">
        <v>44</v>
      </c>
      <c r="F56" s="46" t="s">
        <v>44</v>
      </c>
    </row>
    <row r="57" spans="1:9" x14ac:dyDescent="0.2">
      <c r="A57" s="47" t="s">
        <v>45</v>
      </c>
      <c r="B57" s="48"/>
      <c r="C57" s="48" t="s">
        <v>6</v>
      </c>
      <c r="D57" s="49"/>
      <c r="E57" s="48"/>
      <c r="F57" s="48"/>
      <c r="H57" t="s">
        <v>6</v>
      </c>
    </row>
    <row r="58" spans="1:9" ht="19" x14ac:dyDescent="0.25">
      <c r="A58" s="50" t="s">
        <v>46</v>
      </c>
      <c r="B58" s="51">
        <v>187.98699999999999</v>
      </c>
      <c r="C58" s="51">
        <v>150.22999999999999</v>
      </c>
      <c r="D58" s="51">
        <f>C58-B58</f>
        <v>-37.757000000000005</v>
      </c>
      <c r="E58" s="51">
        <v>132.619</v>
      </c>
      <c r="F58" s="51">
        <f>C58-E58</f>
        <v>17.61099999999999</v>
      </c>
    </row>
    <row r="59" spans="1:9" ht="30" x14ac:dyDescent="0.25">
      <c r="A59" s="52" t="s">
        <v>47</v>
      </c>
      <c r="B59" s="51">
        <v>0</v>
      </c>
      <c r="C59" s="51">
        <v>4.5069999999999997</v>
      </c>
      <c r="D59" s="51">
        <f>B59-C59</f>
        <v>-4.5069999999999997</v>
      </c>
      <c r="E59" s="51">
        <v>3.9780000000000002</v>
      </c>
      <c r="F59" s="51">
        <f>C59-E59</f>
        <v>0.52899999999999947</v>
      </c>
    </row>
    <row r="60" spans="1:9" ht="23.25" customHeight="1" x14ac:dyDescent="0.2">
      <c r="A60" s="53" t="s">
        <v>48</v>
      </c>
      <c r="B60" s="54">
        <f>0.04*B58</f>
        <v>7.5194799999999997</v>
      </c>
      <c r="C60" s="55">
        <v>6.0090000000000003</v>
      </c>
      <c r="D60" s="56">
        <f>C60-B60</f>
        <v>-1.5104799999999994</v>
      </c>
      <c r="E60" s="55">
        <v>5.3049999999999997</v>
      </c>
      <c r="F60" s="55">
        <f>C60-E60</f>
        <v>0.70400000000000063</v>
      </c>
    </row>
    <row r="61" spans="1:9" ht="18" x14ac:dyDescent="0.2">
      <c r="A61" s="57" t="s">
        <v>6</v>
      </c>
      <c r="B61" s="58">
        <f>B58-B60</f>
        <v>180.46752000000001</v>
      </c>
      <c r="C61" s="58">
        <f>C58-C59-C60</f>
        <v>139.714</v>
      </c>
      <c r="D61" s="58">
        <f>C61-B61</f>
        <v>-40.753520000000009</v>
      </c>
      <c r="E61" s="58">
        <f>E58-E59-E60</f>
        <v>123.33599999999998</v>
      </c>
      <c r="F61" s="58">
        <f>F58-F59-F60</f>
        <v>16.377999999999989</v>
      </c>
    </row>
    <row r="62" spans="1:9" ht="13.5" customHeight="1" x14ac:dyDescent="0.2">
      <c r="A62" s="57" t="s">
        <v>49</v>
      </c>
      <c r="B62" s="59"/>
      <c r="C62" s="56" t="s">
        <v>6</v>
      </c>
      <c r="D62" s="60"/>
      <c r="E62" s="56" t="s">
        <v>6</v>
      </c>
      <c r="F62" s="56"/>
    </row>
    <row r="63" spans="1:9" ht="18" customHeight="1" x14ac:dyDescent="0.2">
      <c r="A63" s="61" t="s">
        <v>50</v>
      </c>
      <c r="B63" s="56">
        <f>B61*0.15</f>
        <v>27.070128</v>
      </c>
      <c r="C63" s="56">
        <f>C61*0.15</f>
        <v>20.957100000000001</v>
      </c>
      <c r="D63" s="56">
        <f>C63-B63</f>
        <v>-6.1130279999999999</v>
      </c>
      <c r="E63" s="56">
        <f>E61*0.15</f>
        <v>18.500399999999996</v>
      </c>
      <c r="F63" s="62">
        <f>C63-E63</f>
        <v>2.456700000000005</v>
      </c>
    </row>
    <row r="64" spans="1:9" ht="25.5" customHeight="1" x14ac:dyDescent="0.2">
      <c r="A64" s="63" t="s">
        <v>51</v>
      </c>
      <c r="B64" s="64">
        <f>B61*0.5</f>
        <v>90.233760000000004</v>
      </c>
      <c r="C64" s="64">
        <f>C61*0.5</f>
        <v>69.856999999999999</v>
      </c>
      <c r="D64" s="65">
        <f>C64-B64</f>
        <v>-20.376760000000004</v>
      </c>
      <c r="E64" s="64">
        <f>E61*0.5</f>
        <v>61.667999999999992</v>
      </c>
      <c r="F64" s="66">
        <f>C64-E64</f>
        <v>8.1890000000000072</v>
      </c>
      <c r="I64" s="20"/>
    </row>
    <row r="65" spans="1:10" ht="26.25" customHeight="1" x14ac:dyDescent="0.2">
      <c r="A65" s="67" t="s">
        <v>52</v>
      </c>
      <c r="B65" s="54">
        <f>B61*0.35</f>
        <v>63.163632</v>
      </c>
      <c r="C65" s="54">
        <f>C61*0.35</f>
        <v>48.899899999999995</v>
      </c>
      <c r="D65" s="56">
        <f>C65-B65</f>
        <v>-14.263732000000005</v>
      </c>
      <c r="E65" s="54">
        <f>E61*0.35</f>
        <v>43.167599999999993</v>
      </c>
      <c r="F65" s="68">
        <f>C65-E65</f>
        <v>5.7323000000000022</v>
      </c>
    </row>
    <row r="66" spans="1:10" ht="18" x14ac:dyDescent="0.2">
      <c r="A66" s="57" t="s">
        <v>40</v>
      </c>
      <c r="B66" s="58">
        <f>SUM(B63:B65)</f>
        <v>180.46752000000001</v>
      </c>
      <c r="C66" s="58">
        <f>SUM(C63:C65)</f>
        <v>139.714</v>
      </c>
      <c r="D66" s="14">
        <f>SUM(D63:D65)</f>
        <v>-40.753520000000009</v>
      </c>
      <c r="E66" s="58">
        <f>SUM(E63:E65)</f>
        <v>123.33599999999998</v>
      </c>
      <c r="F66" s="58">
        <f>SUM(F63:F65)</f>
        <v>16.378000000000014</v>
      </c>
    </row>
    <row r="67" spans="1:10" x14ac:dyDescent="0.2">
      <c r="A67" s="69"/>
      <c r="B67" s="70"/>
      <c r="C67" s="70"/>
      <c r="D67" s="71"/>
      <c r="E67" s="70"/>
      <c r="F67" s="72"/>
    </row>
    <row r="68" spans="1:10" x14ac:dyDescent="0.2">
      <c r="A68" s="110" t="s">
        <v>53</v>
      </c>
      <c r="B68" s="111"/>
      <c r="C68" s="111"/>
      <c r="D68" s="111"/>
      <c r="E68" s="111"/>
      <c r="F68" s="112"/>
      <c r="G68" s="112"/>
      <c r="H68" s="112"/>
    </row>
    <row r="69" spans="1:10" ht="42" customHeight="1" x14ac:dyDescent="0.2">
      <c r="A69" s="73"/>
      <c r="B69" s="74" t="s">
        <v>54</v>
      </c>
      <c r="C69" s="74" t="s">
        <v>55</v>
      </c>
      <c r="D69" s="75" t="s">
        <v>56</v>
      </c>
      <c r="E69" s="7" t="s">
        <v>57</v>
      </c>
      <c r="F69" s="7" t="s">
        <v>40</v>
      </c>
      <c r="G69" s="76"/>
      <c r="H69" s="76"/>
      <c r="I69" s="77"/>
    </row>
    <row r="70" spans="1:10" ht="14.25" customHeight="1" x14ac:dyDescent="0.2">
      <c r="A70" s="43"/>
      <c r="B70" s="45" t="s">
        <v>44</v>
      </c>
      <c r="C70" s="45" t="s">
        <v>44</v>
      </c>
      <c r="D70" s="45" t="s">
        <v>44</v>
      </c>
      <c r="E70" s="46" t="s">
        <v>44</v>
      </c>
      <c r="F70" s="46" t="s">
        <v>44</v>
      </c>
      <c r="G70" s="78"/>
      <c r="H70" s="78"/>
      <c r="I70" s="79"/>
    </row>
    <row r="71" spans="1:10" ht="20.25" customHeight="1" x14ac:dyDescent="0.2">
      <c r="A71" s="61" t="s">
        <v>58</v>
      </c>
      <c r="B71" s="25">
        <f>C36</f>
        <v>251.94751550400005</v>
      </c>
      <c r="C71" s="25">
        <f>C63</f>
        <v>20.957100000000001</v>
      </c>
      <c r="D71" s="56">
        <v>0</v>
      </c>
      <c r="E71" s="11">
        <v>0</v>
      </c>
      <c r="F71" s="11">
        <f>B71+C71+D71+E71</f>
        <v>272.90461550400005</v>
      </c>
      <c r="G71" s="80"/>
      <c r="H71" s="80"/>
      <c r="I71" s="81"/>
      <c r="J71" s="20"/>
    </row>
    <row r="72" spans="1:10" ht="18" x14ac:dyDescent="0.2">
      <c r="A72" s="43" t="s">
        <v>59</v>
      </c>
      <c r="B72" s="25">
        <f>C37</f>
        <v>127.79114681600002</v>
      </c>
      <c r="C72" s="25">
        <f>C64</f>
        <v>69.856999999999999</v>
      </c>
      <c r="D72" s="25">
        <v>0</v>
      </c>
      <c r="E72" s="11">
        <v>0</v>
      </c>
      <c r="F72" s="11">
        <f>B72+C72+D72+E72</f>
        <v>197.64814681600001</v>
      </c>
      <c r="G72" s="80"/>
      <c r="H72" s="80"/>
      <c r="I72" s="81"/>
      <c r="J72" s="20"/>
    </row>
    <row r="73" spans="1:10" ht="30" customHeight="1" x14ac:dyDescent="0.2">
      <c r="A73" s="67" t="s">
        <v>60</v>
      </c>
      <c r="B73" s="25">
        <f>C38</f>
        <v>98.521617680000006</v>
      </c>
      <c r="C73" s="56">
        <f>C65</f>
        <v>48.899899999999995</v>
      </c>
      <c r="D73" s="56">
        <v>0</v>
      </c>
      <c r="E73" s="11">
        <v>0</v>
      </c>
      <c r="F73" s="11">
        <f>B73+C73+D73+E73</f>
        <v>147.42151767999999</v>
      </c>
      <c r="G73" s="80"/>
      <c r="H73" s="80"/>
      <c r="I73" s="81"/>
    </row>
    <row r="74" spans="1:10" ht="28.5" customHeight="1" x14ac:dyDescent="0.2">
      <c r="A74" s="67" t="s">
        <v>61</v>
      </c>
      <c r="B74" s="25">
        <f>C39</f>
        <v>30.88072</v>
      </c>
      <c r="C74" s="55">
        <v>0</v>
      </c>
      <c r="D74" s="56">
        <v>0</v>
      </c>
      <c r="E74" s="11">
        <v>0</v>
      </c>
      <c r="F74" s="11">
        <f>B74+C74+D74+E74</f>
        <v>30.88072</v>
      </c>
      <c r="G74" s="80"/>
      <c r="H74" s="80"/>
      <c r="I74" s="81"/>
    </row>
    <row r="75" spans="1:10" ht="37.5" customHeight="1" x14ac:dyDescent="0.2">
      <c r="A75" s="82" t="s">
        <v>62</v>
      </c>
      <c r="B75" s="83">
        <f>-C23-C21-C22-C27-C29-C31-C33</f>
        <v>22.689</v>
      </c>
      <c r="C75" s="56">
        <f>C59+C60</f>
        <v>10.516</v>
      </c>
      <c r="D75" s="56">
        <v>0</v>
      </c>
      <c r="E75" s="11">
        <v>0</v>
      </c>
      <c r="F75" s="11">
        <f>B75+C75+D75+E75</f>
        <v>33.204999999999998</v>
      </c>
      <c r="G75" s="80"/>
      <c r="H75" s="80"/>
      <c r="I75" s="81"/>
    </row>
    <row r="76" spans="1:10" ht="19" thickBot="1" x14ac:dyDescent="0.25">
      <c r="A76" s="57" t="s">
        <v>40</v>
      </c>
      <c r="B76" s="14">
        <f>SUM(B71:B75)</f>
        <v>531.83000000000004</v>
      </c>
      <c r="C76" s="14">
        <f>SUM(C71:C75)</f>
        <v>150.22999999999999</v>
      </c>
      <c r="D76" s="14">
        <f>SUM(D71:D75)</f>
        <v>0</v>
      </c>
      <c r="E76" s="11">
        <v>0</v>
      </c>
      <c r="F76" s="84">
        <f>SUM(F71:F75)</f>
        <v>682.06000000000006</v>
      </c>
      <c r="G76" s="85"/>
      <c r="H76" s="85"/>
      <c r="I76" s="86"/>
    </row>
    <row r="77" spans="1:10" ht="16" thickTop="1" x14ac:dyDescent="0.2">
      <c r="A77" s="87" t="s">
        <v>6</v>
      </c>
      <c r="B77" s="88"/>
      <c r="C77" s="88"/>
      <c r="D77" s="88"/>
      <c r="E77" s="88"/>
      <c r="F77" s="89"/>
    </row>
    <row r="78" spans="1:10" ht="16" x14ac:dyDescent="0.2">
      <c r="A78" s="90" t="s">
        <v>63</v>
      </c>
      <c r="B78" s="91"/>
      <c r="C78" s="91"/>
      <c r="D78" s="91"/>
      <c r="E78" s="91"/>
      <c r="F78" s="92" t="s">
        <v>6</v>
      </c>
      <c r="G78" s="93"/>
      <c r="H78" s="94"/>
    </row>
    <row r="79" spans="1:10" ht="46.5" customHeight="1" x14ac:dyDescent="0.2">
      <c r="A79" s="105" t="s">
        <v>64</v>
      </c>
      <c r="B79" s="105"/>
      <c r="C79" s="105"/>
      <c r="D79" s="105"/>
      <c r="E79" s="105"/>
      <c r="F79" s="105"/>
      <c r="G79" s="105"/>
      <c r="H79" s="105"/>
    </row>
    <row r="80" spans="1:10" ht="32.25" customHeight="1" x14ac:dyDescent="0.2">
      <c r="A80" s="105" t="s">
        <v>65</v>
      </c>
      <c r="B80" s="105"/>
      <c r="C80" s="105"/>
      <c r="D80" s="105"/>
      <c r="E80" s="105"/>
      <c r="F80" s="105"/>
      <c r="G80" s="105"/>
      <c r="H80" s="105"/>
    </row>
    <row r="81" spans="1:10" ht="16.5" hidden="1" customHeight="1" x14ac:dyDescent="0.2">
      <c r="A81" s="113" t="s">
        <v>66</v>
      </c>
      <c r="B81" s="113"/>
      <c r="C81" s="113"/>
      <c r="D81" s="113"/>
      <c r="E81" s="113"/>
      <c r="F81" s="113"/>
      <c r="G81" s="94"/>
      <c r="H81" s="94"/>
    </row>
    <row r="82" spans="1:10" ht="17" x14ac:dyDescent="0.2">
      <c r="A82" s="104" t="s">
        <v>67</v>
      </c>
      <c r="B82" s="104"/>
      <c r="C82" s="104"/>
      <c r="D82" s="95"/>
      <c r="E82" s="95" t="s">
        <v>6</v>
      </c>
      <c r="F82" s="95"/>
      <c r="G82" s="94"/>
      <c r="H82" s="94"/>
    </row>
    <row r="83" spans="1:10" ht="30" customHeight="1" x14ac:dyDescent="0.2">
      <c r="A83" s="105" t="s">
        <v>68</v>
      </c>
      <c r="B83" s="105"/>
      <c r="C83" s="105"/>
      <c r="D83" s="105"/>
      <c r="E83" s="105"/>
      <c r="F83" s="105"/>
      <c r="G83" s="105"/>
      <c r="H83" s="105"/>
    </row>
    <row r="84" spans="1:10" ht="16" x14ac:dyDescent="0.2">
      <c r="A84" s="96" t="s">
        <v>69</v>
      </c>
      <c r="B84" s="97"/>
      <c r="C84" s="97"/>
      <c r="D84" s="97"/>
      <c r="E84" s="97"/>
      <c r="F84" s="97"/>
      <c r="G84" s="94"/>
      <c r="H84" s="94"/>
    </row>
    <row r="85" spans="1:10" ht="17.25" customHeight="1" x14ac:dyDescent="0.2">
      <c r="A85" s="106" t="s">
        <v>70</v>
      </c>
      <c r="B85" s="106"/>
      <c r="C85" s="106"/>
      <c r="D85" s="106"/>
      <c r="E85" s="106"/>
      <c r="F85" s="106"/>
      <c r="G85" s="106"/>
      <c r="H85" s="106"/>
    </row>
    <row r="86" spans="1:10" ht="17" x14ac:dyDescent="0.2">
      <c r="A86" s="98" t="s">
        <v>71</v>
      </c>
      <c r="B86" s="99"/>
      <c r="C86" s="99"/>
      <c r="D86" s="99"/>
      <c r="E86" s="99"/>
      <c r="F86" s="99"/>
      <c r="G86" s="94"/>
      <c r="H86" s="94"/>
    </row>
    <row r="87" spans="1:10" ht="16" x14ac:dyDescent="0.2">
      <c r="A87" s="98"/>
      <c r="B87" s="99"/>
      <c r="C87" s="99"/>
      <c r="D87" s="99"/>
      <c r="E87" s="99"/>
      <c r="F87" s="99"/>
      <c r="G87" s="94"/>
      <c r="H87" s="94"/>
    </row>
    <row r="88" spans="1:10" ht="17" x14ac:dyDescent="0.2">
      <c r="A88" s="100" t="s">
        <v>72</v>
      </c>
      <c r="B88" s="101"/>
      <c r="C88" s="99" t="s">
        <v>6</v>
      </c>
      <c r="D88" s="99"/>
      <c r="E88" s="99"/>
      <c r="F88" s="99"/>
      <c r="G88" s="94"/>
      <c r="H88" s="94"/>
    </row>
    <row r="89" spans="1:10" ht="16" x14ac:dyDescent="0.2">
      <c r="A89" s="107" t="s">
        <v>73</v>
      </c>
      <c r="B89" s="107"/>
      <c r="C89" s="107"/>
      <c r="D89" s="99"/>
      <c r="E89" s="99"/>
      <c r="F89" s="99"/>
      <c r="G89" s="94"/>
      <c r="H89" s="94"/>
      <c r="J89" t="s">
        <v>6</v>
      </c>
    </row>
    <row r="90" spans="1:10" ht="16" x14ac:dyDescent="0.2">
      <c r="A90" s="102" t="s">
        <v>74</v>
      </c>
      <c r="B90" s="99"/>
      <c r="C90" s="99"/>
      <c r="D90" s="99"/>
      <c r="E90" s="99"/>
      <c r="F90" s="99"/>
      <c r="G90" s="94"/>
      <c r="H90" s="94"/>
    </row>
    <row r="91" spans="1:10" x14ac:dyDescent="0.2">
      <c r="A91" s="103"/>
      <c r="B91" s="103"/>
      <c r="C91" s="103"/>
      <c r="D91" s="103"/>
      <c r="E91" s="103"/>
      <c r="F91" s="103"/>
    </row>
    <row r="99" spans="1:1" x14ac:dyDescent="0.2">
      <c r="A99" t="s">
        <v>6</v>
      </c>
    </row>
  </sheetData>
  <mergeCells count="40">
    <mergeCell ref="A16:F16"/>
    <mergeCell ref="A1:H1"/>
    <mergeCell ref="A2:H2"/>
    <mergeCell ref="A3:H3"/>
    <mergeCell ref="A5:H5"/>
    <mergeCell ref="A6:F6"/>
    <mergeCell ref="F27:F28"/>
    <mergeCell ref="A24:A25"/>
    <mergeCell ref="B24:B25"/>
    <mergeCell ref="C24:C25"/>
    <mergeCell ref="D24:D25"/>
    <mergeCell ref="E24:E25"/>
    <mergeCell ref="F24:F25"/>
    <mergeCell ref="A27:A28"/>
    <mergeCell ref="B27:B28"/>
    <mergeCell ref="C27:C28"/>
    <mergeCell ref="D27:D28"/>
    <mergeCell ref="E27:E28"/>
    <mergeCell ref="F40:F41"/>
    <mergeCell ref="A29:A30"/>
    <mergeCell ref="B29:B30"/>
    <mergeCell ref="C29:C30"/>
    <mergeCell ref="D29:D30"/>
    <mergeCell ref="E29:E30"/>
    <mergeCell ref="F29:F30"/>
    <mergeCell ref="A40:A41"/>
    <mergeCell ref="B40:B41"/>
    <mergeCell ref="C40:C41"/>
    <mergeCell ref="D40:D41"/>
    <mergeCell ref="E40:E41"/>
    <mergeCell ref="A82:C82"/>
    <mergeCell ref="A83:H83"/>
    <mergeCell ref="A85:H85"/>
    <mergeCell ref="A89:C89"/>
    <mergeCell ref="B53:D53"/>
    <mergeCell ref="A54:H54"/>
    <mergeCell ref="A68:H68"/>
    <mergeCell ref="A79:H79"/>
    <mergeCell ref="A80:H80"/>
    <mergeCell ref="A81:F81"/>
  </mergeCells>
  <pageMargins left="0.31496062992125984" right="0.31496062992125984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'20</vt:lpstr>
      <vt:lpstr>'Sept ''20'!Print_Area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OAGF-A</dc:creator>
  <cp:lastModifiedBy>Microsoft Office User</cp:lastModifiedBy>
  <dcterms:created xsi:type="dcterms:W3CDTF">2020-09-17T09:26:17Z</dcterms:created>
  <dcterms:modified xsi:type="dcterms:W3CDTF">2020-09-17T12:03:48Z</dcterms:modified>
</cp:coreProperties>
</file>